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31"/>
  <workbookPr/>
  <mc:AlternateContent xmlns:mc="http://schemas.openxmlformats.org/markup-compatibility/2006">
    <mc:Choice Requires="x15">
      <x15ac:absPath xmlns:x15ac="http://schemas.microsoft.com/office/spreadsheetml/2010/11/ac" url="X:\_WDPROT\WDSAFE\Finalbackup020822\shares\Public\Pathfinders RC&amp;D\Fee for Service\Workforce Development - Fiscal Agent\Administration\"/>
    </mc:Choice>
  </mc:AlternateContent>
  <xr:revisionPtr revIDLastSave="0" documentId="11_B37EF66DABAD8128A1ED295F97256E46170870DE" xr6:coauthVersionLast="47" xr6:coauthVersionMax="47" xr10:uidLastSave="{00000000-0000-0000-0000-000000000000}"/>
  <bookViews>
    <workbookView xWindow="0" yWindow="0" windowWidth="14250" windowHeight="3060" xr2:uid="{00000000-000D-0000-FFFF-FFFF00000000}"/>
  </bookViews>
  <sheets>
    <sheet name="CURREN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2" l="1"/>
  <c r="D17" i="2"/>
  <c r="D19" i="2"/>
  <c r="D26" i="2"/>
  <c r="D33" i="2"/>
  <c r="G32" i="2"/>
  <c r="E32" i="2"/>
  <c r="D40" i="2"/>
  <c r="F40" i="2"/>
  <c r="G25" i="2"/>
  <c r="G40" i="2" s="1"/>
  <c r="E15" i="2"/>
  <c r="E18" i="2"/>
  <c r="G5" i="2"/>
  <c r="C17" i="2"/>
  <c r="E17" i="2" s="1"/>
  <c r="I17" i="2" s="1"/>
  <c r="C16" i="2"/>
  <c r="E16" i="2" s="1"/>
  <c r="E5" i="2"/>
  <c r="I4" i="2"/>
  <c r="D8" i="2"/>
  <c r="H16" i="2"/>
  <c r="H15" i="2"/>
  <c r="H17" i="2"/>
  <c r="D10" i="2" l="1"/>
  <c r="I8" i="2"/>
  <c r="H8" i="2" s="1"/>
  <c r="I5" i="2"/>
  <c r="H5" i="2" s="1"/>
  <c r="J18" i="2"/>
  <c r="I18" i="2"/>
  <c r="H18" i="2" s="1"/>
  <c r="I32" i="2"/>
  <c r="H32" i="2" s="1"/>
  <c r="J32" i="2"/>
  <c r="E39" i="2"/>
  <c r="E31" i="2"/>
  <c r="E25" i="2"/>
  <c r="E24" i="2"/>
  <c r="I9" i="2"/>
  <c r="E9" i="2"/>
  <c r="E8" i="2"/>
  <c r="J8" i="2" s="1"/>
  <c r="E6" i="2"/>
  <c r="J25" i="2" l="1"/>
  <c r="I25" i="2"/>
  <c r="H25" i="2" s="1"/>
  <c r="E40" i="2"/>
  <c r="I40" i="2" l="1"/>
  <c r="H40" i="2" s="1"/>
  <c r="J40" i="2"/>
</calcChain>
</file>

<file path=xl/sharedStrings.xml><?xml version="1.0" encoding="utf-8"?>
<sst xmlns="http://schemas.openxmlformats.org/spreadsheetml/2006/main" count="75" uniqueCount="26">
  <si>
    <t>CURRENT STANDINGS</t>
  </si>
  <si>
    <t>ADULT</t>
  </si>
  <si>
    <t>DUE</t>
  </si>
  <si>
    <t>Fund</t>
  </si>
  <si>
    <t>Allocation</t>
  </si>
  <si>
    <t>Current Expenditures</t>
  </si>
  <si>
    <t>Remaining</t>
  </si>
  <si>
    <t>TM1 Obligations</t>
  </si>
  <si>
    <t>Obligations pending expenditure</t>
  </si>
  <si>
    <t>%</t>
  </si>
  <si>
    <t>Projected unused amount</t>
  </si>
  <si>
    <t>Carry Over Funds</t>
  </si>
  <si>
    <t>FY21</t>
  </si>
  <si>
    <t>FY21TRF</t>
  </si>
  <si>
    <t>*transfer from DWFY21</t>
  </si>
  <si>
    <t>PY21</t>
  </si>
  <si>
    <t>PY21TRF</t>
  </si>
  <si>
    <t>*transfer from DWPY21</t>
  </si>
  <si>
    <t>FY22</t>
  </si>
  <si>
    <t>PY22</t>
  </si>
  <si>
    <t>**Includes FEB and MAR drawdowns for IHCC</t>
  </si>
  <si>
    <t>DISLOCATED WORKER</t>
  </si>
  <si>
    <t>PY20</t>
  </si>
  <si>
    <t>YOUTH IN</t>
  </si>
  <si>
    <t>YOUTH OUT</t>
  </si>
  <si>
    <t>OVERALL YOUTH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</si>
</sst>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44" fontId="0" fillId="0" borderId="1" xfId="1" applyFont="1" applyBorder="1"/>
    <xf numFmtId="9" fontId="0" fillId="0" borderId="1" xfId="2" applyFont="1" applyBorder="1"/>
    <xf numFmtId="0" fontId="5" fillId="0" borderId="0" xfId="0" applyFont="1"/>
    <xf numFmtId="0" fontId="4" fillId="0" borderId="0" xfId="0" applyFont="1"/>
    <xf numFmtId="44" fontId="0" fillId="2" borderId="1" xfId="1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4" fontId="0" fillId="0" borderId="0" xfId="0" applyNumberFormat="1"/>
    <xf numFmtId="44" fontId="0" fillId="0" borderId="0" xfId="1" applyFont="1" applyFill="1" applyBorder="1"/>
    <xf numFmtId="44" fontId="4" fillId="0" borderId="0" xfId="1" applyFont="1"/>
    <xf numFmtId="44" fontId="4" fillId="0" borderId="0" xfId="0" applyNumberFormat="1" applyFont="1"/>
    <xf numFmtId="0" fontId="0" fillId="2" borderId="1" xfId="0" applyFill="1" applyBorder="1"/>
    <xf numFmtId="9" fontId="0" fillId="2" borderId="1" xfId="2" applyFont="1" applyFill="1" applyBorder="1"/>
    <xf numFmtId="44" fontId="0" fillId="0" borderId="1" xfId="1" applyFont="1" applyFill="1" applyBorder="1"/>
    <xf numFmtId="9" fontId="0" fillId="0" borderId="1" xfId="2" applyFont="1" applyFill="1" applyBorder="1"/>
    <xf numFmtId="0" fontId="3" fillId="3" borderId="1" xfId="0" applyFont="1" applyFill="1" applyBorder="1" applyAlignment="1">
      <alignment horizontal="center" wrapText="1"/>
    </xf>
    <xf numFmtId="44" fontId="0" fillId="3" borderId="1" xfId="1" applyFont="1" applyFill="1" applyBorder="1"/>
    <xf numFmtId="44" fontId="2" fillId="0" borderId="0" xfId="1" applyFont="1" applyFill="1" applyBorder="1"/>
    <xf numFmtId="44" fontId="0" fillId="0" borderId="1" xfId="0" applyNumberFormat="1" applyBorder="1"/>
    <xf numFmtId="14" fontId="2" fillId="0" borderId="0" xfId="0" applyNumberFormat="1" applyFont="1" applyAlignment="1">
      <alignment horizontal="center"/>
    </xf>
    <xf numFmtId="44" fontId="6" fillId="0" borderId="1" xfId="1" applyFont="1" applyBorder="1"/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tabSelected="1" workbookViewId="0">
      <selection activeCell="Q23" sqref="Q23"/>
    </sheetView>
  </sheetViews>
  <sheetFormatPr defaultRowHeight="14.45"/>
  <cols>
    <col min="1" max="1" width="12.42578125" style="8" customWidth="1"/>
    <col min="3" max="5" width="15.42578125" customWidth="1"/>
    <col min="6" max="6" width="16.28515625" bestFit="1" customWidth="1"/>
    <col min="7" max="10" width="15.42578125" customWidth="1"/>
    <col min="12" max="12" width="11.140625" bestFit="1" customWidth="1"/>
  </cols>
  <sheetData>
    <row r="1" spans="1:12" ht="18.600000000000001">
      <c r="B1" s="5" t="s">
        <v>0</v>
      </c>
    </row>
    <row r="2" spans="1:12">
      <c r="B2" t="s">
        <v>1</v>
      </c>
    </row>
    <row r="3" spans="1:12" ht="43.5">
      <c r="A3" s="8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8" t="s">
        <v>11</v>
      </c>
    </row>
    <row r="4" spans="1:12">
      <c r="A4" s="22">
        <v>44742</v>
      </c>
      <c r="B4" s="2" t="s">
        <v>12</v>
      </c>
      <c r="C4" s="3">
        <v>116895.35</v>
      </c>
      <c r="D4" s="3">
        <v>116895.35</v>
      </c>
      <c r="E4" s="3">
        <v>0</v>
      </c>
      <c r="F4" s="3">
        <v>0</v>
      </c>
      <c r="G4" s="16">
        <v>0</v>
      </c>
      <c r="H4" s="4">
        <v>1</v>
      </c>
      <c r="I4" s="3">
        <f>E4-F4-G4</f>
        <v>0</v>
      </c>
      <c r="J4" s="19"/>
    </row>
    <row r="5" spans="1:12">
      <c r="A5" s="22">
        <v>44742</v>
      </c>
      <c r="B5" s="14" t="s">
        <v>13</v>
      </c>
      <c r="C5" s="7">
        <v>142923.28</v>
      </c>
      <c r="D5" s="7">
        <v>26875.78</v>
      </c>
      <c r="E5" s="7">
        <f>C5-D5</f>
        <v>116047.5</v>
      </c>
      <c r="F5" s="7">
        <v>0</v>
      </c>
      <c r="G5" s="7">
        <f>94591.15+15833.37</f>
        <v>110424.51999999999</v>
      </c>
      <c r="H5" s="15">
        <f>(C5-I5)/C5</f>
        <v>0.9606573540713591</v>
      </c>
      <c r="I5" s="7">
        <f>E5-G5</f>
        <v>5622.9800000000105</v>
      </c>
      <c r="J5" s="19"/>
      <c r="K5" t="s">
        <v>14</v>
      </c>
    </row>
    <row r="6" spans="1:12">
      <c r="A6" s="9">
        <v>45107</v>
      </c>
      <c r="B6" s="2" t="s">
        <v>15</v>
      </c>
      <c r="C6" s="3">
        <v>46607</v>
      </c>
      <c r="D6" s="3">
        <v>46607</v>
      </c>
      <c r="E6" s="3">
        <f>C6-D6</f>
        <v>0</v>
      </c>
      <c r="F6" s="3">
        <v>0</v>
      </c>
      <c r="G6" s="3">
        <v>0</v>
      </c>
      <c r="H6" s="4">
        <v>1</v>
      </c>
      <c r="I6" s="3">
        <v>0</v>
      </c>
      <c r="J6" s="19"/>
      <c r="L6" s="11"/>
    </row>
    <row r="7" spans="1:12">
      <c r="A7" s="9">
        <v>45107</v>
      </c>
      <c r="B7" s="14" t="s">
        <v>16</v>
      </c>
      <c r="C7" s="7">
        <v>57076.72</v>
      </c>
      <c r="D7" s="7">
        <v>0</v>
      </c>
      <c r="E7" s="7">
        <v>0</v>
      </c>
      <c r="F7" s="7">
        <v>0</v>
      </c>
      <c r="G7" s="7">
        <v>0</v>
      </c>
      <c r="H7" s="15">
        <v>0</v>
      </c>
      <c r="I7" s="7"/>
      <c r="J7" s="19"/>
      <c r="K7" t="s">
        <v>17</v>
      </c>
      <c r="L7" s="11"/>
    </row>
    <row r="8" spans="1:12">
      <c r="A8" s="9">
        <v>45107</v>
      </c>
      <c r="B8" s="2" t="s">
        <v>18</v>
      </c>
      <c r="C8" s="3">
        <v>219661</v>
      </c>
      <c r="D8" s="3">
        <f>22797.73+20525.35</f>
        <v>43323.08</v>
      </c>
      <c r="E8" s="3">
        <f>C8-D8</f>
        <v>176337.91999999998</v>
      </c>
      <c r="F8" s="3">
        <v>132405.72</v>
      </c>
      <c r="G8" s="3">
        <v>0</v>
      </c>
      <c r="H8" s="17">
        <f>(C8-I8)/C8</f>
        <v>0.8</v>
      </c>
      <c r="I8" s="3">
        <f>C8-D8-G8-F8</f>
        <v>43932.199999999983</v>
      </c>
      <c r="J8" s="19">
        <f>E8-G8</f>
        <v>176337.91999999998</v>
      </c>
    </row>
    <row r="9" spans="1:12">
      <c r="B9" s="2" t="s">
        <v>19</v>
      </c>
      <c r="C9" s="3">
        <v>0</v>
      </c>
      <c r="D9" s="3">
        <v>0</v>
      </c>
      <c r="E9" s="3">
        <f>C9-D9</f>
        <v>0</v>
      </c>
      <c r="F9" s="3">
        <v>0</v>
      </c>
      <c r="G9" s="3">
        <v>0</v>
      </c>
      <c r="H9" s="4">
        <v>0</v>
      </c>
      <c r="I9" s="3">
        <f>C9-D9-G9</f>
        <v>0</v>
      </c>
      <c r="J9" s="19"/>
    </row>
    <row r="10" spans="1:12">
      <c r="B10" s="24" t="s">
        <v>20</v>
      </c>
      <c r="C10" s="24"/>
      <c r="D10" s="10">
        <f>SUM(D4:D9)</f>
        <v>233701.21000000002</v>
      </c>
    </row>
    <row r="11" spans="1:12">
      <c r="B11" s="25"/>
      <c r="C11" s="25"/>
      <c r="D11" s="12"/>
      <c r="E11" s="10"/>
    </row>
    <row r="12" spans="1:12">
      <c r="B12" s="6"/>
    </row>
    <row r="13" spans="1:12">
      <c r="B13" t="s">
        <v>21</v>
      </c>
      <c r="D13">
        <v>179570.42</v>
      </c>
    </row>
    <row r="14" spans="1:12" ht="43.5">
      <c r="B14" s="1" t="s">
        <v>3</v>
      </c>
      <c r="C14" s="1" t="s">
        <v>4</v>
      </c>
      <c r="D14" s="1" t="s">
        <v>5</v>
      </c>
      <c r="E14" s="1" t="s">
        <v>6</v>
      </c>
      <c r="F14" s="1" t="s">
        <v>7</v>
      </c>
      <c r="G14" s="1" t="s">
        <v>8</v>
      </c>
      <c r="H14" s="1" t="s">
        <v>9</v>
      </c>
      <c r="I14" s="1" t="s">
        <v>10</v>
      </c>
      <c r="J14" s="18" t="s">
        <v>11</v>
      </c>
    </row>
    <row r="15" spans="1:12">
      <c r="A15" s="22">
        <v>44742</v>
      </c>
      <c r="B15" s="2" t="s">
        <v>22</v>
      </c>
      <c r="C15" s="3">
        <v>21506.11</v>
      </c>
      <c r="D15" s="3">
        <v>21506.11</v>
      </c>
      <c r="E15" s="3">
        <f>C15-D15</f>
        <v>0</v>
      </c>
      <c r="F15" s="3">
        <v>0</v>
      </c>
      <c r="G15" s="3">
        <v>0</v>
      </c>
      <c r="H15" s="4">
        <f>(G15+D15)/C15</f>
        <v>1</v>
      </c>
      <c r="I15" s="3">
        <v>0</v>
      </c>
      <c r="J15" s="19"/>
    </row>
    <row r="16" spans="1:12">
      <c r="A16" s="22">
        <v>44742</v>
      </c>
      <c r="B16" s="2" t="s">
        <v>12</v>
      </c>
      <c r="C16" s="3">
        <f>283753-C5</f>
        <v>140829.72</v>
      </c>
      <c r="D16" s="3">
        <v>140829.72</v>
      </c>
      <c r="E16" s="3">
        <f>C16-D16</f>
        <v>0</v>
      </c>
      <c r="F16" s="3">
        <v>0</v>
      </c>
      <c r="G16" s="3">
        <v>0</v>
      </c>
      <c r="H16" s="4">
        <f>(G16+D16)/C16</f>
        <v>1</v>
      </c>
      <c r="I16" s="3">
        <v>0</v>
      </c>
      <c r="J16" s="19"/>
    </row>
    <row r="17" spans="1:10">
      <c r="A17" s="9">
        <v>45107</v>
      </c>
      <c r="B17" s="2" t="s">
        <v>15</v>
      </c>
      <c r="C17" s="3">
        <f>85975-C7</f>
        <v>28898.28</v>
      </c>
      <c r="D17" s="3">
        <f>D13-D15-D16</f>
        <v>17234.589999999997</v>
      </c>
      <c r="E17" s="3">
        <f>C17-D17</f>
        <v>11663.690000000002</v>
      </c>
      <c r="F17" s="3">
        <v>0</v>
      </c>
      <c r="G17" s="3">
        <v>11663.69</v>
      </c>
      <c r="H17" s="4">
        <f>(G17+D17)/C17</f>
        <v>1</v>
      </c>
      <c r="I17" s="3">
        <f>E17-F17-G17</f>
        <v>0</v>
      </c>
      <c r="J17" s="19"/>
    </row>
    <row r="18" spans="1:10">
      <c r="A18" s="9">
        <v>45107</v>
      </c>
      <c r="B18" s="2" t="s">
        <v>18</v>
      </c>
      <c r="C18" s="3">
        <v>292659</v>
      </c>
      <c r="D18" s="3">
        <v>0</v>
      </c>
      <c r="E18" s="3">
        <f>C18-D18</f>
        <v>292659</v>
      </c>
      <c r="F18" s="3">
        <v>139836.23000000001</v>
      </c>
      <c r="G18" s="3">
        <f>86087.12+8203.85+(14772.88-11663.69)</f>
        <v>97400.16</v>
      </c>
      <c r="H18" s="17">
        <f>(C18-I18)/C18</f>
        <v>0.81062393433996571</v>
      </c>
      <c r="I18" s="3">
        <f>E18-F18-G18</f>
        <v>55422.609999999986</v>
      </c>
      <c r="J18" s="19">
        <f>E18-G18</f>
        <v>195258.84</v>
      </c>
    </row>
    <row r="19" spans="1:10">
      <c r="B19" s="24" t="s">
        <v>20</v>
      </c>
      <c r="C19" s="24"/>
      <c r="D19" s="10">
        <f>SUM(D15:D18)</f>
        <v>179570.42</v>
      </c>
      <c r="J19" s="20"/>
    </row>
    <row r="20" spans="1:10">
      <c r="B20" s="25"/>
      <c r="C20" s="25"/>
      <c r="D20" s="13"/>
      <c r="J20" s="20"/>
    </row>
    <row r="21" spans="1:10">
      <c r="B21" s="6"/>
    </row>
    <row r="22" spans="1:10">
      <c r="B22" t="s">
        <v>23</v>
      </c>
    </row>
    <row r="23" spans="1:10" ht="43.5">
      <c r="B23" s="1" t="s">
        <v>3</v>
      </c>
      <c r="C23" s="1" t="s">
        <v>4</v>
      </c>
      <c r="D23" s="1" t="s">
        <v>5</v>
      </c>
      <c r="E23" s="1" t="s">
        <v>6</v>
      </c>
      <c r="F23" s="1" t="s">
        <v>7</v>
      </c>
      <c r="G23" s="1" t="s">
        <v>8</v>
      </c>
      <c r="H23" s="1" t="s">
        <v>9</v>
      </c>
      <c r="I23" s="1" t="s">
        <v>10</v>
      </c>
      <c r="J23" s="18" t="s">
        <v>11</v>
      </c>
    </row>
    <row r="24" spans="1:10">
      <c r="A24" s="22">
        <v>44742</v>
      </c>
      <c r="B24" s="2" t="s">
        <v>22</v>
      </c>
      <c r="C24" s="3">
        <v>16389.71</v>
      </c>
      <c r="D24" s="3">
        <v>16389.71</v>
      </c>
      <c r="E24" s="3">
        <f>C24-D24</f>
        <v>0</v>
      </c>
      <c r="F24" s="3">
        <v>0</v>
      </c>
      <c r="G24" s="3"/>
      <c r="H24" s="4">
        <v>1</v>
      </c>
      <c r="I24" s="3">
        <v>0</v>
      </c>
      <c r="J24" s="19"/>
    </row>
    <row r="25" spans="1:10">
      <c r="A25" s="9">
        <v>45107</v>
      </c>
      <c r="B25" s="2" t="s">
        <v>15</v>
      </c>
      <c r="C25" s="3">
        <v>82400.75</v>
      </c>
      <c r="D25" s="3">
        <v>43208.2</v>
      </c>
      <c r="E25" s="3">
        <f>C25-D25</f>
        <v>39192.550000000003</v>
      </c>
      <c r="F25" s="23">
        <v>6322.69</v>
      </c>
      <c r="G25" s="3">
        <f>17458.45+5175.24</f>
        <v>22633.690000000002</v>
      </c>
      <c r="H25" s="17">
        <f>(C25-I25)/C25</f>
        <v>0.79904479024766162</v>
      </c>
      <c r="I25" s="3">
        <f>E25-G25</f>
        <v>16558.86</v>
      </c>
      <c r="J25" s="19">
        <f>E25-G25</f>
        <v>16558.86</v>
      </c>
    </row>
    <row r="26" spans="1:10">
      <c r="B26" s="24" t="s">
        <v>20</v>
      </c>
      <c r="C26" s="24"/>
      <c r="D26" s="10">
        <f>SUM(D24:D25)</f>
        <v>59597.909999999996</v>
      </c>
    </row>
    <row r="27" spans="1:10">
      <c r="B27" s="25"/>
      <c r="C27" s="25"/>
      <c r="D27" s="12"/>
    </row>
    <row r="28" spans="1:10">
      <c r="B28" s="6"/>
    </row>
    <row r="29" spans="1:10">
      <c r="B29" t="s">
        <v>24</v>
      </c>
    </row>
    <row r="30" spans="1:10" ht="43.5">
      <c r="B30" s="1" t="s">
        <v>3</v>
      </c>
      <c r="C30" s="1" t="s">
        <v>4</v>
      </c>
      <c r="D30" s="1" t="s">
        <v>5</v>
      </c>
      <c r="E30" s="1" t="s">
        <v>6</v>
      </c>
      <c r="F30" s="1" t="s">
        <v>7</v>
      </c>
      <c r="G30" s="1" t="s">
        <v>8</v>
      </c>
      <c r="H30" s="1" t="s">
        <v>9</v>
      </c>
      <c r="I30" s="1" t="s">
        <v>10</v>
      </c>
      <c r="J30" s="18" t="s">
        <v>11</v>
      </c>
    </row>
    <row r="31" spans="1:10">
      <c r="A31" s="22">
        <v>44742</v>
      </c>
      <c r="B31" s="2" t="s">
        <v>22</v>
      </c>
      <c r="C31" s="3">
        <v>89839.74</v>
      </c>
      <c r="D31" s="3">
        <v>89839.74</v>
      </c>
      <c r="E31" s="3">
        <f>C31-D31</f>
        <v>0</v>
      </c>
      <c r="F31" s="3">
        <v>0</v>
      </c>
      <c r="G31" s="3">
        <v>0</v>
      </c>
      <c r="H31" s="4">
        <v>1</v>
      </c>
      <c r="I31" s="3">
        <v>0</v>
      </c>
      <c r="J31" s="19"/>
    </row>
    <row r="32" spans="1:10">
      <c r="A32" s="9">
        <v>45107</v>
      </c>
      <c r="B32" s="2" t="s">
        <v>15</v>
      </c>
      <c r="C32" s="3">
        <v>247202.25</v>
      </c>
      <c r="D32" s="3">
        <v>83241.100000000006</v>
      </c>
      <c r="E32" s="3">
        <f>C32-D32</f>
        <v>163961.15</v>
      </c>
      <c r="F32" s="23">
        <v>24680.959999999999</v>
      </c>
      <c r="G32" s="3">
        <f>55877.47+5175.24</f>
        <v>61052.71</v>
      </c>
      <c r="H32" s="17">
        <f>(C32-I32)/C32</f>
        <v>0.583707510752835</v>
      </c>
      <c r="I32" s="3">
        <f>E32-G32</f>
        <v>102908.44</v>
      </c>
      <c r="J32" s="19">
        <f>E32-G32</f>
        <v>102908.44</v>
      </c>
    </row>
    <row r="33" spans="1:10">
      <c r="B33" s="24" t="s">
        <v>20</v>
      </c>
      <c r="C33" s="24"/>
      <c r="D33" s="10">
        <f>SUM(D31:D32)</f>
        <v>173080.84000000003</v>
      </c>
    </row>
    <row r="34" spans="1:10">
      <c r="B34" s="25"/>
      <c r="C34" s="25"/>
      <c r="D34" s="12"/>
    </row>
    <row r="37" spans="1:10">
      <c r="B37" t="s">
        <v>25</v>
      </c>
    </row>
    <row r="38" spans="1:10" ht="43.5">
      <c r="B38" s="1" t="s">
        <v>3</v>
      </c>
      <c r="C38" s="1" t="s">
        <v>4</v>
      </c>
      <c r="D38" s="1" t="s">
        <v>5</v>
      </c>
      <c r="E38" s="1" t="s">
        <v>6</v>
      </c>
      <c r="F38" s="1" t="s">
        <v>7</v>
      </c>
      <c r="G38" s="1" t="s">
        <v>8</v>
      </c>
      <c r="H38" s="1" t="s">
        <v>9</v>
      </c>
      <c r="I38" s="1" t="s">
        <v>10</v>
      </c>
      <c r="J38" s="18" t="s">
        <v>11</v>
      </c>
    </row>
    <row r="39" spans="1:10">
      <c r="A39" s="22">
        <v>44742</v>
      </c>
      <c r="B39" s="2" t="s">
        <v>22</v>
      </c>
      <c r="C39" s="3">
        <v>106229.45</v>
      </c>
      <c r="D39" s="3">
        <v>106229.45</v>
      </c>
      <c r="E39" s="3">
        <f>C39-D39</f>
        <v>0</v>
      </c>
      <c r="F39" s="3">
        <v>0</v>
      </c>
      <c r="G39" s="3"/>
      <c r="H39" s="4">
        <v>1</v>
      </c>
      <c r="I39" s="3">
        <v>0</v>
      </c>
      <c r="J39" s="19"/>
    </row>
    <row r="40" spans="1:10">
      <c r="A40" s="9">
        <v>45107</v>
      </c>
      <c r="B40" s="2" t="s">
        <v>15</v>
      </c>
      <c r="C40" s="3">
        <v>329603</v>
      </c>
      <c r="D40" s="3">
        <f>D25+D32</f>
        <v>126449.3</v>
      </c>
      <c r="E40" s="3">
        <f>E25+E32</f>
        <v>203153.7</v>
      </c>
      <c r="F40" s="23">
        <f>F25+F32</f>
        <v>31003.649999999998</v>
      </c>
      <c r="G40" s="21">
        <f>G25+G32</f>
        <v>83686.399999999994</v>
      </c>
      <c r="H40" s="17">
        <f>(C40-I40)/C40</f>
        <v>0.63754183062654157</v>
      </c>
      <c r="I40" s="3">
        <f>E40-G40</f>
        <v>119467.30000000002</v>
      </c>
      <c r="J40" s="19">
        <f>E40-G40</f>
        <v>119467.30000000002</v>
      </c>
    </row>
    <row r="41" spans="1:10">
      <c r="B41" s="24" t="s">
        <v>20</v>
      </c>
      <c r="C41" s="24"/>
      <c r="D41" s="10"/>
    </row>
    <row r="42" spans="1:10">
      <c r="B42" s="25"/>
      <c r="C42" s="25"/>
    </row>
  </sheetData>
  <mergeCells count="5">
    <mergeCell ref="B19:C20"/>
    <mergeCell ref="B10:C11"/>
    <mergeCell ref="B26:C27"/>
    <mergeCell ref="B33:C34"/>
    <mergeCell ref="B41:C42"/>
  </mergeCells>
  <pageMargins left="0.5" right="0.5" top="0.75" bottom="0.75" header="0.5" footer="0.5"/>
  <pageSetup scale="66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 xmlns="be0221d5-47f6-480c-a022-5cf56ad906d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596EF04175EE4FA62197F2113EE347" ma:contentTypeVersion="11" ma:contentTypeDescription="Create a new document." ma:contentTypeScope="" ma:versionID="54129c8016e3d6ca5a1d681c22803398">
  <xsd:schema xmlns:xsd="http://www.w3.org/2001/XMLSchema" xmlns:xs="http://www.w3.org/2001/XMLSchema" xmlns:p="http://schemas.microsoft.com/office/2006/metadata/properties" xmlns:ns2="be0221d5-47f6-480c-a022-5cf56ad906dc" targetNamespace="http://schemas.microsoft.com/office/2006/metadata/properties" ma:root="true" ma:fieldsID="fe3d0a30820efb893a253d51af25b750" ns2:_="">
    <xsd:import namespace="be0221d5-47f6-480c-a022-5cf56ad906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x0031_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0221d5-47f6-480c-a022-5cf56ad906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31_" ma:index="16" nillable="true" ma:displayName="1" ma:decimals="0" ma:format="Dropdown" ma:internalName="_x0031_" ma:percentage="FALSE">
      <xsd:simpleType>
        <xsd:restriction base="dms:Number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7EDF12-8F6C-48C8-A625-074F5BF1D530}"/>
</file>

<file path=customXml/itemProps2.xml><?xml version="1.0" encoding="utf-8"?>
<ds:datastoreItem xmlns:ds="http://schemas.openxmlformats.org/officeDocument/2006/customXml" ds:itemID="{A09ABCCB-1BDB-4594-B29C-35B2311E4A61}"/>
</file>

<file path=customXml/itemProps3.xml><?xml version="1.0" encoding="utf-8"?>
<ds:datastoreItem xmlns:ds="http://schemas.openxmlformats.org/officeDocument/2006/customXml" ds:itemID="{9CFFBAD4-CD47-4FFE-A1FA-6EC9C75DE5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Bruen</dc:creator>
  <cp:keywords/>
  <dc:description/>
  <cp:lastModifiedBy>Krista Tedrow</cp:lastModifiedBy>
  <cp:revision/>
  <dcterms:created xsi:type="dcterms:W3CDTF">2022-04-01T18:23:10Z</dcterms:created>
  <dcterms:modified xsi:type="dcterms:W3CDTF">2022-04-05T19:59:02Z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0x01010087596EF04175EE4FA62197F2113EE347</vt:lpwstr>
  </property>
</Properties>
</file>